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files.eclient.wa.lcl\desprofile$\tregan\desktop\Temp files\"/>
    </mc:Choice>
  </mc:AlternateContent>
  <workbookProtection workbookAlgorithmName="SHA-512" workbookHashValue="9xCoh0DXo14i0BoDhRdeI3xJUqIPYJ6Az+kI4TbI4rW1P2Q+33BrvHK5f7SiIvyYscJs77Pq67DUJGTEUx/qvg==" workbookSaltValue="/9EtefjciHrAs+mzrM071g==" workbookSpinCount="100000" lockStructure="1"/>
  <bookViews>
    <workbookView xWindow="480" yWindow="120" windowWidth="11040" windowHeight="7335"/>
  </bookViews>
  <sheets>
    <sheet name="Calculator" sheetId="1" r:id="rId1"/>
    <sheet name="Formula" sheetId="2" state="hidden" r:id="rId2"/>
  </sheets>
  <definedNames>
    <definedName name="MACC">Calculator!$C$4</definedName>
    <definedName name="Schedule_A">Formula!$B$6</definedName>
    <definedName name="Schedule_B">Formula!$B$8</definedName>
    <definedName name="Schedule_C">Formula!$B$10</definedName>
  </definedNames>
  <calcPr calcId="162913" iterate="1" iterateCount="1"/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G19" i="1"/>
  <c r="G18" i="1"/>
  <c r="G17" i="1"/>
  <c r="G16" i="1"/>
  <c r="G15" i="1"/>
  <c r="H27" i="1" l="1"/>
  <c r="L15" i="1" l="1"/>
  <c r="L16" i="1"/>
  <c r="L14" i="1"/>
  <c r="L13" i="1"/>
  <c r="L12" i="1"/>
  <c r="L11" i="1"/>
  <c r="K5" i="1" l="1"/>
  <c r="K13" i="1" s="1"/>
  <c r="M13" i="1" s="1"/>
  <c r="K14" i="1" l="1"/>
  <c r="M14" i="1" s="1"/>
  <c r="K12" i="1"/>
  <c r="M12" i="1" s="1"/>
  <c r="K15" i="1"/>
  <c r="M15" i="1" s="1"/>
  <c r="K16" i="1"/>
  <c r="M16" i="1" s="1"/>
  <c r="K11" i="1"/>
  <c r="M11" i="1" s="1"/>
  <c r="H27" i="2"/>
  <c r="H26" i="2"/>
  <c r="H25" i="2"/>
  <c r="H24" i="2"/>
  <c r="H23" i="2"/>
  <c r="H22" i="2"/>
  <c r="B10" i="2"/>
  <c r="B6" i="2"/>
  <c r="M17" i="1" l="1"/>
  <c r="N17" i="1" s="1"/>
  <c r="B8" i="2"/>
  <c r="C10" i="1" s="1"/>
  <c r="C12" i="1" l="1"/>
  <c r="C19" i="1" l="1"/>
  <c r="C15" i="1"/>
  <c r="C16" i="1"/>
  <c r="C20" i="1"/>
  <c r="G20" i="1" s="1"/>
  <c r="C18" i="1"/>
  <c r="C17" i="1"/>
  <c r="C22" i="1" l="1"/>
  <c r="G22" i="1"/>
</calcChain>
</file>

<file path=xl/sharedStrings.xml><?xml version="1.0" encoding="utf-8"?>
<sst xmlns="http://schemas.openxmlformats.org/spreadsheetml/2006/main" count="50" uniqueCount="40">
  <si>
    <t>Schedule A</t>
  </si>
  <si>
    <t>Schedule B</t>
  </si>
  <si>
    <t>Schedule C</t>
  </si>
  <si>
    <t>SD</t>
  </si>
  <si>
    <t>DD</t>
  </si>
  <si>
    <t>CD</t>
  </si>
  <si>
    <t>Bid</t>
  </si>
  <si>
    <t>CA</t>
  </si>
  <si>
    <t>Close</t>
  </si>
  <si>
    <t>2015 Fee Schedule</t>
  </si>
  <si>
    <t>&lt;===MACC</t>
  </si>
  <si>
    <t>&lt;== Fee Schedule</t>
  </si>
  <si>
    <t>&lt;== Remodel %</t>
  </si>
  <si>
    <t>A/E Fee %</t>
  </si>
  <si>
    <t>Fee Calculator for July 1 2015 Fee Guidline</t>
  </si>
  <si>
    <t>Total A/E Fee %</t>
  </si>
  <si>
    <t>Total Fee</t>
  </si>
  <si>
    <t>Proposal</t>
  </si>
  <si>
    <t>Phase %</t>
  </si>
  <si>
    <t>Phase</t>
  </si>
  <si>
    <t>Fee</t>
  </si>
  <si>
    <t>%</t>
  </si>
  <si>
    <t>BID</t>
  </si>
  <si>
    <t>CON</t>
  </si>
  <si>
    <t>CPL</t>
  </si>
  <si>
    <t>Total</t>
  </si>
  <si>
    <t>Lump Sum</t>
  </si>
  <si>
    <t>Y</t>
  </si>
  <si>
    <t>Pick Phases</t>
  </si>
  <si>
    <t>Lum Sum Fee Break Down</t>
  </si>
  <si>
    <t>90 / (625 + (MACC / (5357/2418)) ^ 0.38)</t>
  </si>
  <si>
    <t>(Schedule_A + Schedule_C) / 2</t>
  </si>
  <si>
    <t>(9.03 / (57.3 + (MACC / (5357/2418))^0.25))-0.02</t>
  </si>
  <si>
    <t>Completion Date Check:</t>
  </si>
  <si>
    <t>Tasks:</t>
  </si>
  <si>
    <t>Dates</t>
  </si>
  <si>
    <t># of Days</t>
  </si>
  <si>
    <t>Enter Start Date &amp; Number of Days =</t>
  </si>
  <si>
    <t>Completion Date =</t>
  </si>
  <si>
    <t>Version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</si>
</sst>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darkDown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9" fontId="0" fillId="0" borderId="0" xfId="2" applyFont="1"/>
    <xf numFmtId="10" fontId="0" fillId="0" borderId="0" xfId="2" applyNumberFormat="1" applyFont="1"/>
    <xf numFmtId="44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0" fillId="0" borderId="0" xfId="0" applyProtection="1"/>
    <xf numFmtId="0" fontId="0" fillId="0" borderId="0" xfId="0" applyAlignment="1" applyProtection="1"/>
    <xf numFmtId="44" fontId="0" fillId="0" borderId="0" xfId="1" applyFont="1" applyProtection="1"/>
    <xf numFmtId="10" fontId="0" fillId="0" borderId="0" xfId="2" applyNumberFormat="1" applyFont="1" applyProtection="1"/>
    <xf numFmtId="9" fontId="0" fillId="0" borderId="0" xfId="2" applyFont="1" applyFill="1" applyProtection="1"/>
    <xf numFmtId="0" fontId="0" fillId="0" borderId="0" xfId="0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44" fontId="0" fillId="0" borderId="0" xfId="0" applyNumberFormat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44" fontId="5" fillId="0" borderId="0" xfId="0" applyNumberFormat="1" applyFont="1" applyFill="1" applyBorder="1" applyProtection="1"/>
    <xf numFmtId="9" fontId="5" fillId="0" borderId="0" xfId="2" applyFont="1" applyFill="1" applyBorder="1" applyProtection="1"/>
    <xf numFmtId="10" fontId="0" fillId="0" borderId="0" xfId="2" applyNumberFormat="1" applyFont="1" applyAlignment="1" applyProtection="1">
      <alignment wrapText="1"/>
    </xf>
    <xf numFmtId="9" fontId="0" fillId="0" borderId="0" xfId="2" applyNumberFormat="1" applyFont="1" applyProtection="1"/>
    <xf numFmtId="0" fontId="5" fillId="0" borderId="8" xfId="0" applyFont="1" applyFill="1" applyBorder="1" applyAlignment="1" applyProtection="1">
      <alignment horizontal="center"/>
    </xf>
    <xf numFmtId="44" fontId="5" fillId="0" borderId="9" xfId="0" applyNumberFormat="1" applyFont="1" applyFill="1" applyBorder="1" applyProtection="1"/>
    <xf numFmtId="9" fontId="5" fillId="0" borderId="9" xfId="2" applyFont="1" applyFill="1" applyBorder="1" applyProtection="1"/>
    <xf numFmtId="0" fontId="0" fillId="0" borderId="10" xfId="0" applyBorder="1" applyProtection="1"/>
    <xf numFmtId="9" fontId="0" fillId="0" borderId="0" xfId="2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4" fontId="5" fillId="0" borderId="0" xfId="1" applyNumberFormat="1" applyFont="1" applyFill="1" applyBorder="1" applyProtection="1"/>
    <xf numFmtId="44" fontId="0" fillId="0" borderId="11" xfId="0" applyNumberFormat="1" applyBorder="1" applyProtection="1"/>
    <xf numFmtId="0" fontId="0" fillId="0" borderId="0" xfId="0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44" fontId="0" fillId="0" borderId="0" xfId="0" applyNumberFormat="1" applyBorder="1" applyProtection="1">
      <protection locked="0"/>
    </xf>
    <xf numFmtId="44" fontId="0" fillId="0" borderId="0" xfId="1" applyFont="1" applyBorder="1" applyProtection="1">
      <protection locked="0"/>
    </xf>
    <xf numFmtId="14" fontId="8" fillId="0" borderId="0" xfId="0" applyNumberFormat="1" applyFont="1" applyFill="1" applyBorder="1" applyProtection="1"/>
    <xf numFmtId="14" fontId="0" fillId="0" borderId="0" xfId="1" applyNumberFormat="1" applyFont="1" applyProtection="1">
      <protection locked="0"/>
    </xf>
    <xf numFmtId="0" fontId="0" fillId="0" borderId="0" xfId="1" applyNumberFormat="1" applyFont="1" applyProtection="1">
      <protection locked="0"/>
    </xf>
    <xf numFmtId="0" fontId="6" fillId="0" borderId="0" xfId="0" applyFont="1" applyBorder="1" applyProtection="1"/>
    <xf numFmtId="0" fontId="7" fillId="0" borderId="0" xfId="0" applyFont="1" applyBorder="1" applyProtection="1"/>
    <xf numFmtId="14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Protection="1"/>
    <xf numFmtId="10" fontId="0" fillId="0" borderId="0" xfId="0" applyNumberFormat="1" applyProtection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123825</xdr:rowOff>
        </xdr:from>
        <xdr:to>
          <xdr:col>1</xdr:col>
          <xdr:colOff>666750</xdr:colOff>
          <xdr:row>3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Form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P31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9.140625" style="7"/>
    <col min="2" max="2" width="15.28515625" style="7" bestFit="1" customWidth="1"/>
    <col min="3" max="3" width="16.28515625" style="7" bestFit="1" customWidth="1"/>
    <col min="4" max="4" width="5.5703125" style="7" bestFit="1" customWidth="1"/>
    <col min="5" max="5" width="9.140625" style="7"/>
    <col min="6" max="6" width="4.5703125" style="7" bestFit="1" customWidth="1"/>
    <col min="7" max="7" width="16" style="7" customWidth="1"/>
    <col min="8" max="8" width="11.28515625" style="7" bestFit="1" customWidth="1"/>
    <col min="9" max="9" width="14.28515625" style="7" customWidth="1"/>
    <col min="10" max="10" width="14.28515625" style="7" bestFit="1" customWidth="1"/>
    <col min="11" max="11" width="9.85546875" style="7" customWidth="1"/>
    <col min="12" max="12" width="9" style="7" customWidth="1"/>
    <col min="13" max="13" width="12.7109375" style="7" customWidth="1"/>
    <col min="14" max="14" width="15.28515625" style="7" bestFit="1" customWidth="1"/>
    <col min="15" max="15" width="9.140625" style="7"/>
    <col min="16" max="16" width="15.28515625" style="7" bestFit="1" customWidth="1"/>
    <col min="17" max="19" width="9.140625" style="7"/>
    <col min="20" max="20" width="14.28515625" style="7" bestFit="1" customWidth="1"/>
    <col min="21" max="16384" width="9.140625" style="7"/>
  </cols>
  <sheetData>
    <row r="1" spans="2:16" x14ac:dyDescent="0.25">
      <c r="B1" s="7" t="s">
        <v>14</v>
      </c>
      <c r="I1" s="7" t="s">
        <v>29</v>
      </c>
      <c r="P1" s="37">
        <v>43370</v>
      </c>
    </row>
    <row r="2" spans="2:16" x14ac:dyDescent="0.25">
      <c r="B2" s="8"/>
      <c r="C2" s="8"/>
      <c r="P2" s="36" t="s">
        <v>39</v>
      </c>
    </row>
    <row r="3" spans="2:16" x14ac:dyDescent="0.25">
      <c r="D3" s="9"/>
      <c r="K3" s="10"/>
    </row>
    <row r="4" spans="2:16" x14ac:dyDescent="0.25">
      <c r="C4" s="4"/>
      <c r="D4" s="9" t="s">
        <v>10</v>
      </c>
      <c r="J4" s="7" t="s">
        <v>17</v>
      </c>
      <c r="K4" s="7" t="s">
        <v>18</v>
      </c>
    </row>
    <row r="5" spans="2:16" x14ac:dyDescent="0.25">
      <c r="D5" s="9"/>
      <c r="G5" s="48"/>
      <c r="J5" s="4"/>
      <c r="K5" s="11">
        <f>SUM(L11:L16)</f>
        <v>1</v>
      </c>
    </row>
    <row r="6" spans="2:16" x14ac:dyDescent="0.25">
      <c r="C6" s="5"/>
      <c r="D6" s="9" t="s">
        <v>11</v>
      </c>
      <c r="G6" s="8"/>
      <c r="I6" s="8"/>
      <c r="M6" s="9"/>
    </row>
    <row r="7" spans="2:16" x14ac:dyDescent="0.25">
      <c r="D7" s="9"/>
      <c r="G7" s="10"/>
    </row>
    <row r="8" spans="2:16" ht="15.75" thickBot="1" x14ac:dyDescent="0.3">
      <c r="C8" s="6"/>
      <c r="D8" s="9" t="s">
        <v>12</v>
      </c>
      <c r="G8" s="10"/>
      <c r="J8" s="13"/>
      <c r="K8" s="13"/>
      <c r="L8" s="14"/>
      <c r="M8" s="14"/>
    </row>
    <row r="9" spans="2:16" x14ac:dyDescent="0.25">
      <c r="D9" s="9"/>
      <c r="G9" s="10"/>
      <c r="J9" s="15"/>
      <c r="K9" s="16"/>
      <c r="L9" s="16" t="s">
        <v>19</v>
      </c>
      <c r="M9" s="17" t="s">
        <v>20</v>
      </c>
    </row>
    <row r="10" spans="2:16" x14ac:dyDescent="0.25">
      <c r="C10" s="10" t="str">
        <f>IF(C6="A",Schedule_A,(IF(C6="B",Schedule_B, (IF(C6="C",Schedule_C, " ")))))</f>
        <v xml:space="preserve"> </v>
      </c>
      <c r="D10" s="18" t="s">
        <v>13</v>
      </c>
      <c r="G10" s="10"/>
      <c r="I10" s="32" t="s">
        <v>28</v>
      </c>
      <c r="J10" s="19" t="s">
        <v>19</v>
      </c>
      <c r="K10" s="20" t="s">
        <v>26</v>
      </c>
      <c r="L10" s="20" t="s">
        <v>21</v>
      </c>
      <c r="M10" s="21" t="s">
        <v>21</v>
      </c>
    </row>
    <row r="11" spans="2:16" x14ac:dyDescent="0.25">
      <c r="C11" s="10"/>
      <c r="D11" s="18"/>
      <c r="G11" s="10"/>
      <c r="I11" s="33" t="s">
        <v>27</v>
      </c>
      <c r="J11" s="22" t="s">
        <v>3</v>
      </c>
      <c r="K11" s="23">
        <f>J5/K5</f>
        <v>0</v>
      </c>
      <c r="L11" s="24">
        <f>IF(I11="Y",18%,0)</f>
        <v>0.18</v>
      </c>
      <c r="M11" s="34">
        <f t="shared" ref="M11:M16" si="0">K11*L11</f>
        <v>0</v>
      </c>
      <c r="N11" s="38">
        <f t="shared" ref="N11:N16" si="1">M11</f>
        <v>0</v>
      </c>
    </row>
    <row r="12" spans="2:16" x14ac:dyDescent="0.25">
      <c r="C12" s="10">
        <f>SUM(C8:C10)</f>
        <v>0</v>
      </c>
      <c r="D12" s="18" t="s">
        <v>15</v>
      </c>
      <c r="G12" s="10"/>
      <c r="I12" s="33" t="s">
        <v>27</v>
      </c>
      <c r="J12" s="22" t="s">
        <v>4</v>
      </c>
      <c r="K12" s="23">
        <f>J5/K5</f>
        <v>0</v>
      </c>
      <c r="L12" s="24">
        <f>IF(I12="Y",20%,0)</f>
        <v>0.2</v>
      </c>
      <c r="M12" s="34">
        <f t="shared" si="0"/>
        <v>0</v>
      </c>
      <c r="N12" s="38">
        <f t="shared" si="1"/>
        <v>0</v>
      </c>
    </row>
    <row r="13" spans="2:16" x14ac:dyDescent="0.25">
      <c r="C13" s="10"/>
      <c r="D13" s="18"/>
      <c r="G13" s="10"/>
      <c r="I13" s="33" t="s">
        <v>27</v>
      </c>
      <c r="J13" s="22" t="s">
        <v>5</v>
      </c>
      <c r="K13" s="23">
        <f>J5/K5</f>
        <v>0</v>
      </c>
      <c r="L13" s="24">
        <f>IF(I13="Y",31%,0)</f>
        <v>0.31</v>
      </c>
      <c r="M13" s="34">
        <f t="shared" si="0"/>
        <v>0</v>
      </c>
      <c r="N13" s="38">
        <f t="shared" si="1"/>
        <v>0</v>
      </c>
    </row>
    <row r="14" spans="2:16" x14ac:dyDescent="0.25">
      <c r="G14" s="25"/>
      <c r="I14" s="33" t="s">
        <v>27</v>
      </c>
      <c r="J14" s="22" t="s">
        <v>22</v>
      </c>
      <c r="K14" s="23">
        <f>J5/K5</f>
        <v>0</v>
      </c>
      <c r="L14" s="24">
        <f>IF(I14="Y",2%,0)</f>
        <v>0.02</v>
      </c>
      <c r="M14" s="34">
        <f t="shared" si="0"/>
        <v>0</v>
      </c>
      <c r="N14" s="38">
        <f t="shared" si="1"/>
        <v>0</v>
      </c>
    </row>
    <row r="15" spans="2:16" x14ac:dyDescent="0.25">
      <c r="C15" s="9">
        <f t="shared" ref="C15:C20" si="2">IFERROR((MACC*(ROUND($C$12,4))*D15), " ")</f>
        <v>0</v>
      </c>
      <c r="D15" s="26">
        <v>0.18</v>
      </c>
      <c r="E15" s="12" t="s">
        <v>3</v>
      </c>
      <c r="G15" s="38">
        <f>C15</f>
        <v>0</v>
      </c>
      <c r="I15" s="33" t="s">
        <v>27</v>
      </c>
      <c r="J15" s="22" t="s">
        <v>23</v>
      </c>
      <c r="K15" s="23">
        <f>J5/K5</f>
        <v>0</v>
      </c>
      <c r="L15" s="24">
        <f>IF(I15="Y",27%,0)</f>
        <v>0.27</v>
      </c>
      <c r="M15" s="34">
        <f t="shared" si="0"/>
        <v>0</v>
      </c>
      <c r="N15" s="38">
        <f t="shared" si="1"/>
        <v>0</v>
      </c>
    </row>
    <row r="16" spans="2:16" ht="15.75" thickBot="1" x14ac:dyDescent="0.3">
      <c r="C16" s="9">
        <f t="shared" si="2"/>
        <v>0</v>
      </c>
      <c r="D16" s="26">
        <v>0.2</v>
      </c>
      <c r="E16" s="12" t="s">
        <v>4</v>
      </c>
      <c r="G16" s="38">
        <f>C16</f>
        <v>0</v>
      </c>
      <c r="I16" s="33" t="s">
        <v>27</v>
      </c>
      <c r="J16" s="27" t="s">
        <v>24</v>
      </c>
      <c r="K16" s="28">
        <f>J5/K5</f>
        <v>0</v>
      </c>
      <c r="L16" s="29">
        <f>IF(I16="Y",2%,0)</f>
        <v>0.02</v>
      </c>
      <c r="M16" s="34">
        <f t="shared" si="0"/>
        <v>0</v>
      </c>
      <c r="N16" s="38">
        <f t="shared" si="1"/>
        <v>0</v>
      </c>
    </row>
    <row r="17" spans="2:14" ht="15.75" thickBot="1" x14ac:dyDescent="0.3">
      <c r="C17" s="9">
        <f t="shared" si="2"/>
        <v>0</v>
      </c>
      <c r="D17" s="26">
        <v>0.31</v>
      </c>
      <c r="E17" s="12" t="s">
        <v>5</v>
      </c>
      <c r="G17" s="38">
        <f>C17</f>
        <v>0</v>
      </c>
      <c r="L17" s="30" t="s">
        <v>25</v>
      </c>
      <c r="M17" s="35">
        <f>SUM(M11:M16)</f>
        <v>0</v>
      </c>
      <c r="N17" s="38">
        <f t="shared" ref="N17" si="3">M17</f>
        <v>0</v>
      </c>
    </row>
    <row r="18" spans="2:14" x14ac:dyDescent="0.25">
      <c r="C18" s="9">
        <f t="shared" si="2"/>
        <v>0</v>
      </c>
      <c r="D18" s="26">
        <v>0.02</v>
      </c>
      <c r="E18" s="12" t="s">
        <v>6</v>
      </c>
      <c r="G18" s="38">
        <f>C18</f>
        <v>0</v>
      </c>
    </row>
    <row r="19" spans="2:14" x14ac:dyDescent="0.25">
      <c r="C19" s="9">
        <f t="shared" si="2"/>
        <v>0</v>
      </c>
      <c r="D19" s="26">
        <v>0.27</v>
      </c>
      <c r="E19" s="12" t="s">
        <v>7</v>
      </c>
      <c r="G19" s="38">
        <f>C19</f>
        <v>0</v>
      </c>
    </row>
    <row r="20" spans="2:14" x14ac:dyDescent="0.25">
      <c r="C20" s="9">
        <f t="shared" si="2"/>
        <v>0</v>
      </c>
      <c r="D20" s="26">
        <v>0.02</v>
      </c>
      <c r="E20" s="12" t="s">
        <v>8</v>
      </c>
      <c r="G20" s="38">
        <f t="shared" ref="G20" si="4">C20</f>
        <v>0</v>
      </c>
    </row>
    <row r="21" spans="2:14" x14ac:dyDescent="0.25">
      <c r="G21" s="39"/>
    </row>
    <row r="22" spans="2:14" x14ac:dyDescent="0.25">
      <c r="B22" s="18"/>
      <c r="C22" s="9">
        <f>SUM(C15:C20)</f>
        <v>0</v>
      </c>
      <c r="D22" s="26" t="s">
        <v>16</v>
      </c>
      <c r="E22" s="12"/>
      <c r="F22" s="31"/>
      <c r="G22" s="39">
        <f>SUM(G15:G21)</f>
        <v>0</v>
      </c>
    </row>
    <row r="23" spans="2:14" x14ac:dyDescent="0.25">
      <c r="C23" s="9"/>
      <c r="D23" s="26"/>
      <c r="E23" s="12"/>
      <c r="F23" s="31"/>
      <c r="G23" s="9"/>
    </row>
    <row r="24" spans="2:14" ht="15.75" x14ac:dyDescent="0.25">
      <c r="G24" s="43" t="s">
        <v>33</v>
      </c>
      <c r="H24" s="44"/>
      <c r="I24" s="44"/>
    </row>
    <row r="25" spans="2:14" ht="15.75" x14ac:dyDescent="0.25">
      <c r="G25" s="44" t="s">
        <v>34</v>
      </c>
      <c r="H25" s="45" t="s">
        <v>35</v>
      </c>
      <c r="I25" s="44" t="s">
        <v>36</v>
      </c>
      <c r="N25" s="18"/>
    </row>
    <row r="26" spans="2:14" ht="15.75" x14ac:dyDescent="0.25">
      <c r="G26" s="46" t="s">
        <v>37</v>
      </c>
      <c r="H26" s="41"/>
      <c r="I26" s="42"/>
      <c r="N26" s="18"/>
    </row>
    <row r="27" spans="2:14" ht="15.75" x14ac:dyDescent="0.25">
      <c r="G27" s="46" t="s">
        <v>38</v>
      </c>
      <c r="H27" s="40">
        <f>H26+I26</f>
        <v>0</v>
      </c>
      <c r="I27" s="47"/>
      <c r="N27" s="18"/>
    </row>
    <row r="28" spans="2:14" x14ac:dyDescent="0.25">
      <c r="N28" s="18"/>
    </row>
    <row r="29" spans="2:14" x14ac:dyDescent="0.25">
      <c r="N29" s="18"/>
    </row>
    <row r="30" spans="2:14" x14ac:dyDescent="0.25">
      <c r="C30" s="18"/>
      <c r="N30" s="18"/>
    </row>
    <row r="31" spans="2:14" x14ac:dyDescent="0.25">
      <c r="G31" s="18"/>
    </row>
  </sheetData>
  <sheetProtection algorithmName="SHA-512" hashValue="2ijKtuGe1x0R4CrJ4XWnh1gRce/vzIXpFWiU7Yb9fk+JHGAaXR+0PK90RsAiUGlWOhLMUMYfUcJ//hRpoOOUiQ==" saltValue="rlQVSitEkRsAHTlzFWHU9A==" spinCount="100000" sheet="1" objects="1" scenarios="1" selectLockedCells="1"/>
  <conditionalFormatting sqref="C4">
    <cfRule type="containsBlanks" dxfId="4" priority="5">
      <formula>LEN(TRIM(C4))=0</formula>
    </cfRule>
  </conditionalFormatting>
  <conditionalFormatting sqref="C6">
    <cfRule type="containsBlanks" dxfId="3" priority="4">
      <formula>LEN(TRIM(C6))=0</formula>
    </cfRule>
  </conditionalFormatting>
  <conditionalFormatting sqref="C8">
    <cfRule type="containsBlanks" dxfId="2" priority="3">
      <formula>LEN(TRIM(C8))=0</formula>
    </cfRule>
  </conditionalFormatting>
  <conditionalFormatting sqref="J5">
    <cfRule type="containsBlanks" dxfId="1" priority="2">
      <formula>LEN(TRIM(J5))=0</formula>
    </cfRule>
  </conditionalFormatting>
  <conditionalFormatting sqref="H26:I26">
    <cfRule type="containsBlanks" dxfId="0" priority="1">
      <formula>LEN(TRIM(H26))=0</formula>
    </cfRule>
  </conditionalFormatting>
  <dataValidations xWindow="78" yWindow="336" count="2">
    <dataValidation type="list" allowBlank="1" errorTitle="HEY DUMB ASS" error="WTF How stupid are you??! _x000a_Sheesh just three simple letters..._x000a__x000a_YOU ARE FIRED!!!!" promptTitle="Fee Schedule" prompt="Please Select Fee Schedule" sqref="C6">
      <formula1>"A,B,C"</formula1>
    </dataValidation>
    <dataValidation type="list" allowBlank="1" showInputMessage="1" showErrorMessage="1" sqref="I11:I16">
      <formula1>"Y,N"</formula1>
    </dataValidation>
  </dataValidations>
  <pageMargins left="0.7" right="0.7" top="0.75" bottom="0.75" header="0.3" footer="0.3"/>
  <pageSetup orientation="portrait" r:id="rId1"/>
  <ignoredErrors>
    <ignoredError sqref="L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learForm">
                <anchor moveWithCells="1" sizeWithCells="1">
                  <from>
                    <xdr:col>0</xdr:col>
                    <xdr:colOff>142875</xdr:colOff>
                    <xdr:row>1</xdr:row>
                    <xdr:rowOff>123825</xdr:rowOff>
                  </from>
                  <to>
                    <xdr:col>1</xdr:col>
                    <xdr:colOff>666750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H27"/>
  <sheetViews>
    <sheetView workbookViewId="0"/>
  </sheetViews>
  <sheetFormatPr defaultRowHeight="15" x14ac:dyDescent="0.25"/>
  <sheetData>
    <row r="5" spans="2:5" x14ac:dyDescent="0.25">
      <c r="B5" s="49" t="s">
        <v>9</v>
      </c>
      <c r="C5" s="49"/>
    </row>
    <row r="6" spans="2:5" x14ac:dyDescent="0.25">
      <c r="B6" s="3">
        <f>90 / (625 + (MACC / (5357/2418)) ^ 0.38)</f>
        <v>0.14399999999999999</v>
      </c>
      <c r="C6" t="s">
        <v>0</v>
      </c>
      <c r="E6" t="s">
        <v>30</v>
      </c>
    </row>
    <row r="7" spans="2:5" x14ac:dyDescent="0.25">
      <c r="B7" s="3"/>
    </row>
    <row r="8" spans="2:5" x14ac:dyDescent="0.25">
      <c r="B8" s="3">
        <f>(Schedule_A + Schedule_C) / 2</f>
        <v>0.1407958115183246</v>
      </c>
      <c r="C8" t="s">
        <v>1</v>
      </c>
      <c r="E8" t="s">
        <v>31</v>
      </c>
    </row>
    <row r="9" spans="2:5" x14ac:dyDescent="0.25">
      <c r="B9" s="3"/>
    </row>
    <row r="10" spans="2:5" x14ac:dyDescent="0.25">
      <c r="B10" s="3">
        <f xml:space="preserve"> (9.03 / (57.3 + (MACC / (5357/2418))^0.25))-0.02</f>
        <v>0.13759162303664921</v>
      </c>
      <c r="C10" t="s">
        <v>2</v>
      </c>
      <c r="E10" t="s">
        <v>32</v>
      </c>
    </row>
    <row r="12" spans="2:5" x14ac:dyDescent="0.25">
      <c r="B12" s="2"/>
    </row>
    <row r="22" spans="8:8" x14ac:dyDescent="0.25">
      <c r="H22" s="1" t="str">
        <f t="shared" ref="H22:H27" si="0">IFERROR((MACC*($C$10+$C$8)*I22), " ")</f>
        <v xml:space="preserve"> </v>
      </c>
    </row>
    <row r="23" spans="8:8" x14ac:dyDescent="0.25">
      <c r="H23" s="1" t="str">
        <f t="shared" si="0"/>
        <v xml:space="preserve"> </v>
      </c>
    </row>
    <row r="24" spans="8:8" x14ac:dyDescent="0.25">
      <c r="H24" s="1" t="str">
        <f t="shared" si="0"/>
        <v xml:space="preserve"> </v>
      </c>
    </row>
    <row r="25" spans="8:8" x14ac:dyDescent="0.25">
      <c r="H25" s="1" t="str">
        <f t="shared" si="0"/>
        <v xml:space="preserve"> </v>
      </c>
    </row>
    <row r="26" spans="8:8" x14ac:dyDescent="0.25">
      <c r="H26" s="1" t="str">
        <f t="shared" si="0"/>
        <v xml:space="preserve"> </v>
      </c>
    </row>
    <row r="27" spans="8:8" x14ac:dyDescent="0.25">
      <c r="H27" s="1" t="str">
        <f t="shared" si="0"/>
        <v xml:space="preserve"> </v>
      </c>
    </row>
  </sheetData>
  <sheetProtection password="C8E1" sheet="1" objects="1" scenarios="1" selectLockedCells="1" selectUnlockedCells="1"/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Calculator</vt:lpstr>
      <vt:lpstr>Formula</vt:lpstr>
      <vt:lpstr>MACC</vt:lpstr>
      <vt:lpstr>Schedule_A</vt:lpstr>
      <vt:lpstr>Schedule_B</vt:lpstr>
      <vt:lpstr>Schedule_C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Jonathan B. (DES)</dc:creator>
  <cp:lastModifiedBy>Regan, Trina L. (DES)</cp:lastModifiedBy>
  <dcterms:created xsi:type="dcterms:W3CDTF">2015-04-07T21:10:39Z</dcterms:created>
  <dcterms:modified xsi:type="dcterms:W3CDTF">2018-10-11T22:09:20Z</dcterms:modified>
</cp:coreProperties>
</file>